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130" tabRatio="689"/>
  </bookViews>
  <sheets>
    <sheet name="Расчет цены " sheetId="2" r:id="rId1"/>
    <sheet name="Обоснование" sheetId="3" r:id="rId2"/>
  </sheets>
  <definedNames>
    <definedName name="_xlnm._FilterDatabase" localSheetId="0" hidden="1">'Расчет цены '!$A$6:$O$28</definedName>
    <definedName name="_xlnm.Print_Titles" localSheetId="0">'Расчет цены '!$7:$7</definedName>
  </definedNames>
  <calcPr calcId="124519"/>
</workbook>
</file>

<file path=xl/calcChain.xml><?xml version="1.0" encoding="utf-8"?>
<calcChain xmlns="http://schemas.openxmlformats.org/spreadsheetml/2006/main">
  <c r="L10" i="2"/>
  <c r="M10" s="1"/>
  <c r="N10" s="1"/>
  <c r="O10" s="1"/>
  <c r="L11"/>
  <c r="M11" s="1"/>
  <c r="N11" s="1"/>
  <c r="O11" s="1"/>
  <c r="L12"/>
  <c r="M12" s="1"/>
  <c r="N12" s="1"/>
  <c r="O12" s="1"/>
  <c r="L13"/>
  <c r="M13" s="1"/>
  <c r="N13" s="1"/>
  <c r="O13" s="1"/>
  <c r="L14"/>
  <c r="M14" s="1"/>
  <c r="N14" s="1"/>
  <c r="O14" s="1"/>
  <c r="L15"/>
  <c r="M15" s="1"/>
  <c r="N15" s="1"/>
  <c r="O15" s="1"/>
  <c r="L16"/>
  <c r="M16" s="1"/>
  <c r="N16" s="1"/>
  <c r="O16" s="1"/>
  <c r="L17"/>
  <c r="M17" s="1"/>
  <c r="N17" s="1"/>
  <c r="O17" s="1"/>
  <c r="L18"/>
  <c r="M18" s="1"/>
  <c r="N18" s="1"/>
  <c r="O18" s="1"/>
  <c r="L19"/>
  <c r="M19" s="1"/>
  <c r="N19" s="1"/>
  <c r="O19" s="1"/>
  <c r="L20"/>
  <c r="M20" s="1"/>
  <c r="N20" s="1"/>
  <c r="O20" s="1"/>
  <c r="L21"/>
  <c r="M21" s="1"/>
  <c r="N21" s="1"/>
  <c r="O21" s="1"/>
  <c r="J10"/>
  <c r="J11"/>
  <c r="J12"/>
  <c r="J13"/>
  <c r="J14"/>
  <c r="J15"/>
  <c r="J16"/>
  <c r="J17"/>
  <c r="J18"/>
  <c r="J19"/>
  <c r="J20"/>
  <c r="J21"/>
  <c r="I10"/>
  <c r="I11"/>
  <c r="I12"/>
  <c r="I13"/>
  <c r="I14"/>
  <c r="I15"/>
  <c r="I16"/>
  <c r="I17"/>
  <c r="I18"/>
  <c r="I19"/>
  <c r="I20"/>
  <c r="I21"/>
  <c r="L8"/>
  <c r="M8" s="1"/>
  <c r="N8" s="1"/>
  <c r="O8" s="1"/>
  <c r="L9"/>
  <c r="M9" s="1"/>
  <c r="N9" s="1"/>
  <c r="O9" s="1"/>
  <c r="J8"/>
  <c r="J9"/>
  <c r="I8"/>
  <c r="I9"/>
  <c r="K18" l="1"/>
  <c r="K14"/>
  <c r="K10"/>
  <c r="K19"/>
  <c r="K15"/>
  <c r="K11"/>
  <c r="K20"/>
  <c r="K16"/>
  <c r="K12"/>
  <c r="K21"/>
  <c r="K17"/>
  <c r="K13"/>
  <c r="O22"/>
  <c r="I23" s="1"/>
  <c r="K8"/>
  <c r="K9"/>
</calcChain>
</file>

<file path=xl/sharedStrings.xml><?xml version="1.0" encoding="utf-8"?>
<sst xmlns="http://schemas.openxmlformats.org/spreadsheetml/2006/main" count="88" uniqueCount="77">
  <si>
    <t>№</t>
  </si>
  <si>
    <t>Ед. изм</t>
  </si>
  <si>
    <t>Кол-во</t>
  </si>
  <si>
    <t>Среднее квадратичное отклонение</t>
  </si>
  <si>
    <r>
      <t xml:space="preserve">коэффициент вариации цен V (%)           </t>
    </r>
    <r>
      <rPr>
        <i/>
        <sz val="10"/>
        <color indexed="8"/>
        <rFont val="Times New Roman"/>
        <family val="1"/>
        <charset val="204"/>
      </rPr>
      <t xml:space="preserve">         (не должен превышать 33%)</t>
    </r>
  </si>
  <si>
    <t>Цена за единицу изм. (руб.)</t>
  </si>
  <si>
    <t>Цена за единицу изм. с округлением (вниз) до сотых долей после запятой (руб.)</t>
  </si>
  <si>
    <r>
      <rPr>
        <b/>
        <sz val="10"/>
        <color indexed="8"/>
        <rFont val="Times New Roman"/>
        <family val="1"/>
        <charset val="204"/>
      </rPr>
      <t>Расчет Н(М)ЦК по формуле</t>
    </r>
    <r>
      <rPr>
        <sz val="10"/>
        <color indexed="8"/>
        <rFont val="Times New Roman"/>
        <family val="1"/>
        <charset val="204"/>
      </rPr>
      <t xml:space="preserve">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  </r>
  </si>
  <si>
    <t>Однородность совокупности значений выявленных цен, используемых в расчете Н(М)ЦК, ЦКЕП</t>
  </si>
  <si>
    <t>Н(М)ЦК, ЦКЕП контракта с учетом округления цены за единицу (руб.)</t>
  </si>
  <si>
    <r>
      <t>Средняя арифметическая цена за единицу     &lt;</t>
    </r>
    <r>
      <rPr>
        <b/>
        <i/>
        <sz val="10"/>
        <color indexed="8"/>
        <rFont val="Times New Roman"/>
        <family val="1"/>
        <charset val="204"/>
      </rPr>
      <t>ц</t>
    </r>
    <r>
      <rPr>
        <b/>
        <sz val="10"/>
        <color indexed="8"/>
        <rFont val="Times New Roman"/>
        <family val="1"/>
        <charset val="204"/>
      </rPr>
      <t xml:space="preserve">&gt; </t>
    </r>
  </si>
  <si>
    <t>Н(М)ЦК, ЦКЕП, определяемая методом сопоставимых рыночных цен (анализа рынка)</t>
  </si>
  <si>
    <t>Наименование продукции</t>
  </si>
  <si>
    <t>В результате проведенного расчета Н(М)ЦК, рассчитанная заказчиком методом сопоставимых рыночных цен (анализа рынка) составила:</t>
  </si>
  <si>
    <t>Код продукции по ОКПД2</t>
  </si>
  <si>
    <t>________________ В.А.Айсин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</si>
  <si>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УТВЕРЖДАЮ:
Директор ГКОУ "Дзержинский
санаторный детский дом"
________________ Н.И.Столярова</t>
  </si>
  <si>
    <t>(наименование казенного/бюджетного учреждения)</t>
  </si>
  <si>
    <t>Обоснование начальной (максимальной) цены контракта</t>
  </si>
  <si>
    <t>(указывается предмет контракта)</t>
  </si>
  <si>
    <t>Основные характеристики объекта закупки</t>
  </si>
  <si>
    <t>Используемый метод определения НМЦК с обоснованием:</t>
  </si>
  <si>
    <t>Расчет НМЦК</t>
  </si>
  <si>
    <t>(расчет цены см. Приложение 1)</t>
  </si>
  <si>
    <t>Дата подготовки обоснования НМЦК:</t>
  </si>
  <si>
    <t xml:space="preserve">                  (должность)</t>
  </si>
  <si>
    <t xml:space="preserve">    Ф.И.О. исполнителя/контактный телефон</t>
  </si>
  <si>
    <t xml:space="preserve"> (подпись/расшифровка подписи)</t>
  </si>
  <si>
    <t>Рассчет Н(М)ЦК произвел:</t>
  </si>
  <si>
    <t xml:space="preserve">ПРИЛОЖЕНИЕ 1 к Обоснованию начальной (максимальной) цены контракта, цены контракта, заключаемого с единственным поставщиком (подрядчиком, исполнителем)
</t>
  </si>
  <si>
    <t>кг</t>
  </si>
  <si>
    <t>Главный бухгалтер</t>
  </si>
  <si>
    <t xml:space="preserve">    _____________________/Анисимова А.П./</t>
  </si>
  <si>
    <t xml:space="preserve"> Маколикова М.В.8 (83162)54180</t>
  </si>
  <si>
    <t>ГБУ «Семеновский дом-интернат для престарелых и инвалидов»</t>
  </si>
  <si>
    <r>
      <t>адрес:</t>
    </r>
    <r>
      <rPr>
        <u/>
        <sz val="12"/>
        <color indexed="8"/>
        <rFont val="Times New Roman"/>
        <family val="1"/>
        <charset val="204"/>
      </rPr>
      <t xml:space="preserve"> 606650, г. Семенов Нижегородской области, ул. Володарского, д. 28</t>
    </r>
  </si>
  <si>
    <t>телефон/факс: 8 (83162)54180</t>
  </si>
  <si>
    <r>
      <t xml:space="preserve">Адрес электронной почты: </t>
    </r>
    <r>
      <rPr>
        <sz val="11"/>
        <color indexed="62"/>
        <rFont val="Times New Roman"/>
        <family val="1"/>
        <charset val="204"/>
      </rPr>
      <t>semdomint@mail.ru</t>
    </r>
  </si>
  <si>
    <t xml:space="preserve">Начальная (максимальная) цена договора определялась посредством метода сопоставимых рыночных цен (анализа рынка), согласно методическим рекомендациям по применению методов определения начальной (максимальной) цены контракта, цены контракта, заключаемого с единственным поставщиком (подрядчиком, исполнителем) (НМЦД). Выводы о цене контракта делались на основе информации о цене за единицу товара, полученных по запросу от потенциальных поставщиков .
</t>
  </si>
  <si>
    <t>поставка  фруктов и овощей переработанных и консервированных в 2020г..</t>
  </si>
  <si>
    <t xml:space="preserve">Наименование товара: Горох, консервированный без уксуса или уксусной кислоты (кроме готовых блюд из овощей)
Товарный сорт: Высший
ОКПД 2: 10.39.16.000
Код позиции КТРУ  10.39.16.000-00000002
</t>
  </si>
  <si>
    <t xml:space="preserve">Наименование товара: Сок из фруктов и овощей
Единица измерения: Литр;^кубический дециметр 
Вид сока: Фруктовый ; Вид сока по способу обработки: Пастеризованный , Стерилизованный ; Вид сока по технологии производства: Восстановленный 
ОКПД 2: 10.32.19.112
Код позиции КТРУ  10.32.10.000-00000007
</t>
  </si>
  <si>
    <t>Сок из фруктов</t>
  </si>
  <si>
    <t>л</t>
  </si>
  <si>
    <t>Кукуруза консервированная</t>
  </si>
  <si>
    <t>Икра кабачковая</t>
  </si>
  <si>
    <t>Изюм</t>
  </si>
  <si>
    <t>Смесь из сухофруктов</t>
  </si>
  <si>
    <t>Курага</t>
  </si>
  <si>
    <t>Ягоды свежемороженые, клюква</t>
  </si>
  <si>
    <t xml:space="preserve">Ягоды свежие или предварительно подвергнутые тепловой обработке, замороженные
Наименование товара: Ягоды свежемороженые, черная смородина
ГОСТ 33823-2016
ОКПД 2: 10.39.21.120
</t>
  </si>
  <si>
    <t>Ягоды свежемороженые, черная смородина</t>
  </si>
  <si>
    <t>Огурцы с зеленью в заливке, с уксусом</t>
  </si>
  <si>
    <t>шт</t>
  </si>
  <si>
    <t>Томаты в заливке</t>
  </si>
  <si>
    <t>Капуста квашенная</t>
  </si>
  <si>
    <t>Повидло</t>
  </si>
  <si>
    <t>Томатная паста</t>
  </si>
  <si>
    <t>Зеленый горошек, консервированный</t>
  </si>
  <si>
    <t xml:space="preserve">Обоснование начальной (максимальной) цены контракта НМЦК на поставку  фруктов и овощей переработанных и консервированных в 2021г..                                                                      </t>
  </si>
  <si>
    <t>КП1 ВХ № 1 от 18.03.2021г.</t>
  </si>
  <si>
    <t>КП 2  Вх №2 от 18.03.2021г</t>
  </si>
  <si>
    <t xml:space="preserve">Бюллетень
рекомендуемых предельных цен на товары и услуги, закупаемые для государственных нужд Нижегородской области, нужд государственных бюджетных учреждений Нижегородской области 
на март 2021 года
</t>
  </si>
  <si>
    <t xml:space="preserve">
_______________/М.В.Маколикова/
"18"марта 2021г.
Контактный телефон: 8(83162)54180</t>
  </si>
  <si>
    <t>поставка  фруктов и овощей переработанных и консервированных в 2021г..</t>
  </si>
  <si>
    <t>18.03.2021г.</t>
  </si>
  <si>
    <t>Овощи (кроме картофеля), консервированные без уксуса или уксусной кислоты, прочие (кроме готовых овощных блюд) Код позиции КТРУ  10.39.18.110-00000002
Наименование товара: Кукуруза консервированная, фасованная до 700 г
ГОСТ 34114-2017
ОКПД 2: 10.39.18.110</t>
  </si>
  <si>
    <t xml:space="preserve">Фрукты переработанные и консервированные Код позиции КТРУ  10.39.25.130-00000030
Наименование товара: Виноград сушеный (изюм)
ГОСТ 6882-88
ОКПД 2: 10.39.25.131
</t>
  </si>
  <si>
    <t xml:space="preserve">Фрукты переработанные и консервированные  Код позиции КТРУ10.39.25.134-00000001
Наименование товара: Смесь из сухофруктов
ГОСТ 32896-2014
ОКПД 2: 10.39.25.134
</t>
  </si>
  <si>
    <t xml:space="preserve">Овощи (кроме картофеля), консервированные без уксуса или уксусной кислоты, прочие (кроме готовых овощных блюд) Код позиции КТРУ  10.39.18.110-00000002
Наименование товара: Икра кабачковая, фасованная до 1000г
ГОСТ 2654-2017
ОКПД 2: 10.39.18.110
</t>
  </si>
  <si>
    <t xml:space="preserve">Фрукты переработанные и консервированные  Код позиции КТРУ 10.39.25.130-00000029
Наименование товара: Курага
ГОСТ 32896-2014
ОКПД 2: 10.39.25.130
</t>
  </si>
  <si>
    <t xml:space="preserve">Ягоды свежие или предварительно подвергнутые тепловой обработке, замороженные  Код позиции КТРУ  10.39.21.120-00000001 
Наименование товара: Ягоды свежемороженые, клюква
ГОСТ 33823-2016
ОКПД 2: 10.39.21.120
</t>
  </si>
  <si>
    <t xml:space="preserve">Овощи (кроме картофеля), приготовленные или консервированные с уксусом или уксусной кислотой Код позиции КТРУ  10.39.18.110-00000002
Наименование товара: Огурцы с зеленью в заливке, с уксусом, фасованные в стеклянные банки ёмкостью 3 литра 
ГОСТ 31713–2012
ОКПД 2: 10.39.18.110
</t>
  </si>
  <si>
    <t xml:space="preserve">Овощи (кроме картофеля), консервированные без уксуса или уксусной кислоты, прочие (кроме готовых овощных блюд) Код позиции КТРУ  10.39.18.110-00000002
Наименование товара: Томаты в заливке, фасованные в стеклянные банки емкостью 3 литра
ГОСТ Р 54648−2011
ОКПД 2: 10.39.18.110
</t>
  </si>
  <si>
    <t xml:space="preserve">Овощи (кроме картофеля), консервированные без уксуса или уксусной кислоты, прочие (кроме готовых овощных блюд), не включенные в другие группировки Код позиции КТРУ  10.39.18.110-00000002
Наименование товара: Капуста квашенная ГОСТ Р 34220-2017
ОКПД 2: 10.39.18.110
</t>
  </si>
  <si>
    <t xml:space="preserve">Джемы, желе фруктовые и ягодные Наименование товара: Повидло фасованное10.39.22.110-00000004 
ГОСТ Р 32099-2013
ОКПД 2: 10.39.22.110
</t>
  </si>
  <si>
    <t xml:space="preserve">Овощи (кроме картофеля), консервированные без уксуса или уксусной кислоты, прочие (кроме готовых овощных блюд) Код позиции КТРУ  10.39.18.110-00000002
Наименование товара:Томатная паста фасованная
ГОСТ 3343-2017
ОКПД 2: 10.39.18.110
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</si>
</sst>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00"/>
  </numFmts>
  <fonts count="21">
    <font>
      <sz val="11"/>
      <color theme="1"/>
      <name val="Calibri"/>
      <family val="2"/>
      <charset val="204"/>
      <scheme val="minor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i/>
      <sz val="10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62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7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0" xfId="0" applyFont="1" applyAlignment="1">
      <alignment vertical="center"/>
    </xf>
    <xf numFmtId="0" fontId="10" fillId="0" borderId="0" xfId="0" applyFont="1"/>
    <xf numFmtId="0" fontId="1" fillId="0" borderId="2" xfId="0" applyFont="1" applyBorder="1" applyAlignment="1">
      <alignment horizontal="center" vertical="center" textRotation="90" wrapText="1"/>
    </xf>
    <xf numFmtId="0" fontId="6" fillId="0" borderId="0" xfId="0" applyFont="1"/>
    <xf numFmtId="0" fontId="1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4" fontId="7" fillId="0" borderId="0" xfId="0" applyNumberFormat="1" applyFont="1" applyAlignment="1">
      <alignment horizontal="center" vertical="top"/>
    </xf>
    <xf numFmtId="4" fontId="1" fillId="0" borderId="0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Alignment="1"/>
    <xf numFmtId="4" fontId="9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0" fillId="0" borderId="0" xfId="0" applyAlignment="1">
      <alignment vertical="top"/>
    </xf>
    <xf numFmtId="0" fontId="2" fillId="0" borderId="0" xfId="0" applyFont="1"/>
    <xf numFmtId="0" fontId="6" fillId="0" borderId="0" xfId="0" applyFont="1" applyAlignment="1">
      <alignment horizontal="justify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2" fontId="0" fillId="0" borderId="0" xfId="0" applyNumberFormat="1"/>
    <xf numFmtId="0" fontId="6" fillId="0" borderId="0" xfId="0" applyFont="1" applyAlignment="1">
      <alignment wrapText="1"/>
    </xf>
    <xf numFmtId="0" fontId="0" fillId="0" borderId="0" xfId="0" applyAlignment="1"/>
    <xf numFmtId="0" fontId="6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9" fillId="0" borderId="0" xfId="0" applyFont="1" applyAlignment="1">
      <alignment horizontal="left" wrapText="1"/>
    </xf>
    <xf numFmtId="0" fontId="16" fillId="0" borderId="0" xfId="0" applyFont="1" applyBorder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8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2" fontId="18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5</xdr:row>
      <xdr:rowOff>1057275</xdr:rowOff>
    </xdr:from>
    <xdr:to>
      <xdr:col>10</xdr:col>
      <xdr:colOff>904875</xdr:colOff>
      <xdr:row>5</xdr:row>
      <xdr:rowOff>1524000</xdr:rowOff>
    </xdr:to>
    <xdr:pic>
      <xdr:nvPicPr>
        <xdr:cNvPr id="27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91550" y="3181350"/>
          <a:ext cx="88582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9</xdr:col>
      <xdr:colOff>28575</xdr:colOff>
      <xdr:row>5</xdr:row>
      <xdr:rowOff>733425</xdr:rowOff>
    </xdr:from>
    <xdr:to>
      <xdr:col>9</xdr:col>
      <xdr:colOff>790575</xdr:colOff>
      <xdr:row>5</xdr:row>
      <xdr:rowOff>1171575</xdr:rowOff>
    </xdr:to>
    <xdr:pic>
      <xdr:nvPicPr>
        <xdr:cNvPr id="270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753350" y="2857500"/>
          <a:ext cx="76200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9525</xdr:colOff>
      <xdr:row>5</xdr:row>
      <xdr:rowOff>1743075</xdr:rowOff>
    </xdr:from>
    <xdr:to>
      <xdr:col>11</xdr:col>
      <xdr:colOff>1485900</xdr:colOff>
      <xdr:row>5</xdr:row>
      <xdr:rowOff>2143125</xdr:rowOff>
    </xdr:to>
    <xdr:pic>
      <xdr:nvPicPr>
        <xdr:cNvPr id="270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515475" y="3867150"/>
          <a:ext cx="1476375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11</xdr:col>
      <xdr:colOff>171450</xdr:colOff>
      <xdr:row>5</xdr:row>
      <xdr:rowOff>1457325</xdr:rowOff>
    </xdr:from>
    <xdr:to>
      <xdr:col>11</xdr:col>
      <xdr:colOff>323850</xdr:colOff>
      <xdr:row>5</xdr:row>
      <xdr:rowOff>1676400</xdr:rowOff>
    </xdr:to>
    <xdr:pic>
      <xdr:nvPicPr>
        <xdr:cNvPr id="2704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677400" y="3581400"/>
          <a:ext cx="1524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0"/>
  <sheetViews>
    <sheetView tabSelected="1" view="pageBreakPreview" topLeftCell="A19" zoomScale="85" zoomScaleNormal="75" zoomScaleSheetLayoutView="85" workbookViewId="0">
      <selection activeCell="G24" sqref="G24"/>
    </sheetView>
  </sheetViews>
  <sheetFormatPr defaultRowHeight="12.75"/>
  <cols>
    <col min="1" max="1" width="3.140625" style="1" customWidth="1"/>
    <col min="2" max="2" width="25.5703125" style="1" customWidth="1"/>
    <col min="3" max="3" width="18.28515625" style="1" customWidth="1"/>
    <col min="4" max="4" width="5.85546875" style="1" customWidth="1"/>
    <col min="5" max="5" width="8.140625" style="1" customWidth="1"/>
    <col min="6" max="7" width="9.28515625" style="1" customWidth="1"/>
    <col min="8" max="8" width="22.5703125" style="1" customWidth="1"/>
    <col min="9" max="9" width="14.28515625" style="1" bestFit="1" customWidth="1"/>
    <col min="10" max="10" width="12.7109375" style="1" customWidth="1"/>
    <col min="11" max="11" width="14" style="1" customWidth="1"/>
    <col min="12" max="12" width="22.42578125" style="1" customWidth="1"/>
    <col min="13" max="13" width="15.140625" style="1" customWidth="1"/>
    <col min="14" max="14" width="10.7109375" style="1" bestFit="1" customWidth="1"/>
    <col min="15" max="15" width="14.5703125" style="1" customWidth="1"/>
    <col min="16" max="16384" width="9.140625" style="1"/>
  </cols>
  <sheetData>
    <row r="1" spans="1:15" ht="15.75" hidden="1" customHeight="1">
      <c r="A1" s="1" t="s">
        <v>15</v>
      </c>
      <c r="L1" s="29" t="s">
        <v>16</v>
      </c>
      <c r="M1" s="30"/>
      <c r="N1" s="30"/>
      <c r="O1" s="30"/>
    </row>
    <row r="2" spans="1:15" ht="54" customHeight="1">
      <c r="L2" s="50" t="s">
        <v>29</v>
      </c>
      <c r="M2" s="50"/>
      <c r="N2" s="50"/>
      <c r="O2" s="50"/>
    </row>
    <row r="3" spans="1:15" ht="35.25" customHeight="1">
      <c r="L3" s="30"/>
      <c r="M3" s="30"/>
      <c r="N3" s="30"/>
      <c r="O3" s="30"/>
    </row>
    <row r="4" spans="1:15" ht="36.75" customHeight="1">
      <c r="A4" s="48" t="s">
        <v>59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 ht="41.45" customHeight="1">
      <c r="A5" s="59" t="s">
        <v>0</v>
      </c>
      <c r="B5" s="59" t="s">
        <v>14</v>
      </c>
      <c r="C5" s="56" t="s">
        <v>12</v>
      </c>
      <c r="D5" s="56" t="s">
        <v>1</v>
      </c>
      <c r="E5" s="56" t="s">
        <v>2</v>
      </c>
      <c r="F5" s="58"/>
      <c r="G5" s="58"/>
      <c r="H5" s="58"/>
      <c r="I5" s="47" t="s">
        <v>8</v>
      </c>
      <c r="J5" s="47"/>
      <c r="K5" s="47"/>
      <c r="L5" s="49" t="s">
        <v>11</v>
      </c>
      <c r="M5" s="49"/>
      <c r="N5" s="49"/>
      <c r="O5" s="49"/>
    </row>
    <row r="6" spans="1:15" ht="171.75" customHeight="1">
      <c r="A6" s="59"/>
      <c r="B6" s="56"/>
      <c r="C6" s="57"/>
      <c r="D6" s="57"/>
      <c r="E6" s="57"/>
      <c r="F6" s="8" t="s">
        <v>60</v>
      </c>
      <c r="G6" s="8" t="s">
        <v>61</v>
      </c>
      <c r="H6" s="8" t="s">
        <v>62</v>
      </c>
      <c r="I6" s="2" t="s">
        <v>10</v>
      </c>
      <c r="J6" s="2" t="s">
        <v>3</v>
      </c>
      <c r="K6" s="3" t="s">
        <v>4</v>
      </c>
      <c r="L6" s="5" t="s">
        <v>7</v>
      </c>
      <c r="M6" s="4" t="s">
        <v>5</v>
      </c>
      <c r="N6" s="4" t="s">
        <v>6</v>
      </c>
      <c r="O6" s="4" t="s">
        <v>9</v>
      </c>
    </row>
    <row r="7" spans="1:15" s="19" customFormat="1" ht="12.75" customHeight="1">
      <c r="A7" s="10">
        <v>1</v>
      </c>
      <c r="B7" s="10">
        <v>2</v>
      </c>
      <c r="C7" s="10">
        <v>3</v>
      </c>
      <c r="D7" s="10">
        <v>4</v>
      </c>
      <c r="E7" s="10">
        <v>5</v>
      </c>
      <c r="F7" s="40"/>
      <c r="G7" s="41"/>
      <c r="H7" s="10">
        <v>8</v>
      </c>
      <c r="I7" s="10">
        <v>10</v>
      </c>
      <c r="J7" s="10">
        <v>11</v>
      </c>
      <c r="K7" s="10">
        <v>12</v>
      </c>
      <c r="L7" s="10">
        <v>13</v>
      </c>
      <c r="M7" s="10">
        <v>14</v>
      </c>
      <c r="N7" s="10">
        <v>15</v>
      </c>
      <c r="O7" s="10">
        <v>16</v>
      </c>
    </row>
    <row r="8" spans="1:15" s="19" customFormat="1" ht="123.75" customHeight="1">
      <c r="A8" s="33">
        <v>1</v>
      </c>
      <c r="B8" s="43" t="s">
        <v>40</v>
      </c>
      <c r="C8" s="44" t="s">
        <v>58</v>
      </c>
      <c r="D8" s="26" t="s">
        <v>30</v>
      </c>
      <c r="E8" s="42">
        <v>494</v>
      </c>
      <c r="F8" s="42">
        <v>154.28</v>
      </c>
      <c r="G8" s="42">
        <v>121.4</v>
      </c>
      <c r="H8" s="45">
        <v>111.9</v>
      </c>
      <c r="I8" s="38">
        <f t="shared" ref="I8:I21" si="0">AVERAGE(F8:H8)</f>
        <v>129.19333333333336</v>
      </c>
      <c r="J8" s="34">
        <f t="shared" ref="J8:J21" si="1">SQRT(VAR(F8:H8))</f>
        <v>22.238887861881196</v>
      </c>
      <c r="K8" s="35">
        <f t="shared" ref="K8:K21" si="2">J8/I8*100</f>
        <v>17.213649720223845</v>
      </c>
      <c r="L8" s="36">
        <f>E8*SUM(F8:H8)/COLUMNS(F8:H8)</f>
        <v>63821.506666666675</v>
      </c>
      <c r="M8" s="37">
        <f>L8/E8</f>
        <v>129.19333333333336</v>
      </c>
      <c r="N8" s="36">
        <f t="shared" ref="N8:N21" si="3">ROUND(M8,2)</f>
        <v>129.19</v>
      </c>
      <c r="O8" s="36">
        <f>N8*E8</f>
        <v>63819.86</v>
      </c>
    </row>
    <row r="9" spans="1:15" s="19" customFormat="1" ht="185.25" customHeight="1">
      <c r="A9" s="33">
        <v>2</v>
      </c>
      <c r="B9" s="46" t="s">
        <v>41</v>
      </c>
      <c r="C9" s="44" t="s">
        <v>42</v>
      </c>
      <c r="D9" s="26" t="s">
        <v>43</v>
      </c>
      <c r="E9" s="42">
        <v>2286</v>
      </c>
      <c r="F9" s="42">
        <v>65.66</v>
      </c>
      <c r="G9" s="42">
        <v>51.3</v>
      </c>
      <c r="H9" s="42">
        <v>47.2</v>
      </c>
      <c r="I9" s="38">
        <f t="shared" si="0"/>
        <v>54.72</v>
      </c>
      <c r="J9" s="34">
        <f t="shared" si="1"/>
        <v>9.6935648757306847</v>
      </c>
      <c r="K9" s="35">
        <f t="shared" si="2"/>
        <v>17.714848091613096</v>
      </c>
      <c r="L9" s="36">
        <f>E9*SUM(F9:H9)/COLUMNS(F9:H9)</f>
        <v>125089.92</v>
      </c>
      <c r="M9" s="37">
        <f>L9/E9</f>
        <v>54.72</v>
      </c>
      <c r="N9" s="36">
        <f t="shared" si="3"/>
        <v>54.72</v>
      </c>
      <c r="O9" s="36">
        <f>N9*E9</f>
        <v>125089.92</v>
      </c>
    </row>
    <row r="10" spans="1:15" s="19" customFormat="1" ht="168.75" customHeight="1">
      <c r="A10" s="33">
        <v>3</v>
      </c>
      <c r="B10" s="46" t="s">
        <v>66</v>
      </c>
      <c r="C10" s="44" t="s">
        <v>44</v>
      </c>
      <c r="D10" s="26" t="s">
        <v>30</v>
      </c>
      <c r="E10" s="42">
        <v>395</v>
      </c>
      <c r="F10" s="42">
        <v>156.94</v>
      </c>
      <c r="G10" s="42">
        <v>122.3</v>
      </c>
      <c r="H10" s="42">
        <v>112.3</v>
      </c>
      <c r="I10" s="38">
        <f t="shared" si="0"/>
        <v>130.51333333333335</v>
      </c>
      <c r="J10" s="34">
        <f t="shared" si="1"/>
        <v>23.425979879896808</v>
      </c>
      <c r="K10" s="35">
        <f t="shared" si="2"/>
        <v>17.949108555879452</v>
      </c>
      <c r="L10" s="36">
        <f t="shared" ref="L10:L21" si="4">E10*SUM(F10:H10)/COLUMNS(F10:H10)</f>
        <v>51552.76666666667</v>
      </c>
      <c r="M10" s="37">
        <f t="shared" ref="M10:M21" si="5">L10/E10</f>
        <v>130.51333333333335</v>
      </c>
      <c r="N10" s="36">
        <f t="shared" si="3"/>
        <v>130.51</v>
      </c>
      <c r="O10" s="36">
        <f t="shared" ref="O10:O21" si="6">N10*E10</f>
        <v>51551.45</v>
      </c>
    </row>
    <row r="11" spans="1:15" s="19" customFormat="1" ht="167.25" customHeight="1">
      <c r="A11" s="33">
        <v>4</v>
      </c>
      <c r="B11" s="46" t="s">
        <v>69</v>
      </c>
      <c r="C11" s="44" t="s">
        <v>45</v>
      </c>
      <c r="D11" s="26" t="s">
        <v>30</v>
      </c>
      <c r="E11" s="42">
        <v>104</v>
      </c>
      <c r="F11" s="42">
        <v>163.24</v>
      </c>
      <c r="G11" s="42">
        <v>127.5</v>
      </c>
      <c r="H11" s="42">
        <v>117.3</v>
      </c>
      <c r="I11" s="38">
        <f t="shared" si="0"/>
        <v>136.01333333333335</v>
      </c>
      <c r="J11" s="34">
        <f t="shared" si="1"/>
        <v>24.124231248546238</v>
      </c>
      <c r="K11" s="35">
        <f t="shared" si="2"/>
        <v>17.736666440946649</v>
      </c>
      <c r="L11" s="36">
        <f t="shared" si="4"/>
        <v>14145.386666666667</v>
      </c>
      <c r="M11" s="37">
        <f t="shared" si="5"/>
        <v>136.01333333333335</v>
      </c>
      <c r="N11" s="36">
        <f t="shared" si="3"/>
        <v>136.01</v>
      </c>
      <c r="O11" s="36">
        <f t="shared" si="6"/>
        <v>14145.039999999999</v>
      </c>
    </row>
    <row r="12" spans="1:15" s="19" customFormat="1" ht="114.75" customHeight="1">
      <c r="A12" s="33">
        <v>5</v>
      </c>
      <c r="B12" s="46" t="s">
        <v>67</v>
      </c>
      <c r="C12" s="44" t="s">
        <v>46</v>
      </c>
      <c r="D12" s="26" t="s">
        <v>30</v>
      </c>
      <c r="E12" s="42">
        <v>283</v>
      </c>
      <c r="F12" s="42">
        <v>206.22</v>
      </c>
      <c r="G12" s="42">
        <v>161</v>
      </c>
      <c r="H12" s="42">
        <v>147.9</v>
      </c>
      <c r="I12" s="38">
        <f t="shared" si="0"/>
        <v>171.70666666666668</v>
      </c>
      <c r="J12" s="34">
        <f t="shared" si="1"/>
        <v>30.5986949612779</v>
      </c>
      <c r="K12" s="35">
        <f t="shared" si="2"/>
        <v>17.820330191767685</v>
      </c>
      <c r="L12" s="36">
        <f t="shared" si="4"/>
        <v>48592.986666666664</v>
      </c>
      <c r="M12" s="37">
        <f t="shared" si="5"/>
        <v>171.70666666666665</v>
      </c>
      <c r="N12" s="36">
        <f t="shared" si="3"/>
        <v>171.71</v>
      </c>
      <c r="O12" s="36">
        <f t="shared" si="6"/>
        <v>48593.93</v>
      </c>
    </row>
    <row r="13" spans="1:15" s="19" customFormat="1" ht="123" customHeight="1">
      <c r="A13" s="33">
        <v>6</v>
      </c>
      <c r="B13" s="46" t="s">
        <v>68</v>
      </c>
      <c r="C13" s="44" t="s">
        <v>47</v>
      </c>
      <c r="D13" s="26" t="s">
        <v>30</v>
      </c>
      <c r="E13" s="42">
        <v>197</v>
      </c>
      <c r="F13" s="42">
        <v>125.16</v>
      </c>
      <c r="G13" s="42">
        <v>98.8</v>
      </c>
      <c r="H13" s="42">
        <v>91.5</v>
      </c>
      <c r="I13" s="38">
        <f t="shared" si="0"/>
        <v>105.15333333333332</v>
      </c>
      <c r="J13" s="34">
        <f t="shared" si="1"/>
        <v>17.706567519802725</v>
      </c>
      <c r="K13" s="35">
        <f t="shared" si="2"/>
        <v>16.838807633109802</v>
      </c>
      <c r="L13" s="36">
        <f t="shared" si="4"/>
        <v>20715.206666666665</v>
      </c>
      <c r="M13" s="37">
        <f t="shared" si="5"/>
        <v>105.15333333333332</v>
      </c>
      <c r="N13" s="36">
        <f t="shared" si="3"/>
        <v>105.15</v>
      </c>
      <c r="O13" s="36">
        <f t="shared" si="6"/>
        <v>20714.550000000003</v>
      </c>
    </row>
    <row r="14" spans="1:15" s="19" customFormat="1" ht="106.5" customHeight="1">
      <c r="A14" s="33">
        <v>7</v>
      </c>
      <c r="B14" s="46" t="s">
        <v>70</v>
      </c>
      <c r="C14" s="44" t="s">
        <v>48</v>
      </c>
      <c r="D14" s="26" t="s">
        <v>30</v>
      </c>
      <c r="E14" s="42">
        <v>108</v>
      </c>
      <c r="F14" s="42">
        <v>271.04000000000002</v>
      </c>
      <c r="G14" s="42">
        <v>213.9</v>
      </c>
      <c r="H14" s="42">
        <v>198</v>
      </c>
      <c r="I14" s="38">
        <f t="shared" si="0"/>
        <v>227.64666666666668</v>
      </c>
      <c r="J14" s="34">
        <f t="shared" si="1"/>
        <v>38.411437532762548</v>
      </c>
      <c r="K14" s="35">
        <f t="shared" si="2"/>
        <v>16.873270360249457</v>
      </c>
      <c r="L14" s="36">
        <f t="shared" si="4"/>
        <v>24585.84</v>
      </c>
      <c r="M14" s="37">
        <f t="shared" si="5"/>
        <v>227.64666666666668</v>
      </c>
      <c r="N14" s="36">
        <f t="shared" si="3"/>
        <v>227.65</v>
      </c>
      <c r="O14" s="36">
        <f t="shared" si="6"/>
        <v>24586.2</v>
      </c>
    </row>
    <row r="15" spans="1:15" s="19" customFormat="1" ht="150" customHeight="1">
      <c r="A15" s="33">
        <v>8</v>
      </c>
      <c r="B15" s="46" t="s">
        <v>71</v>
      </c>
      <c r="C15" s="44" t="s">
        <v>49</v>
      </c>
      <c r="D15" s="26" t="s">
        <v>30</v>
      </c>
      <c r="E15" s="42">
        <v>42</v>
      </c>
      <c r="F15" s="42">
        <v>279.72000000000003</v>
      </c>
      <c r="G15" s="42">
        <v>226.9</v>
      </c>
      <c r="H15" s="42">
        <v>208.2</v>
      </c>
      <c r="I15" s="38">
        <f t="shared" si="0"/>
        <v>238.27333333333331</v>
      </c>
      <c r="J15" s="34">
        <f t="shared" si="1"/>
        <v>37.091672021268671</v>
      </c>
      <c r="K15" s="35">
        <f t="shared" si="2"/>
        <v>15.566858238970093</v>
      </c>
      <c r="L15" s="36">
        <f t="shared" si="4"/>
        <v>10007.48</v>
      </c>
      <c r="M15" s="37">
        <f t="shared" si="5"/>
        <v>238.27333333333331</v>
      </c>
      <c r="N15" s="36">
        <f t="shared" si="3"/>
        <v>238.27</v>
      </c>
      <c r="O15" s="36">
        <f t="shared" si="6"/>
        <v>10007.34</v>
      </c>
    </row>
    <row r="16" spans="1:15" s="19" customFormat="1" ht="126.75" customHeight="1">
      <c r="A16" s="33">
        <v>9</v>
      </c>
      <c r="B16" s="43" t="s">
        <v>50</v>
      </c>
      <c r="C16" s="44" t="s">
        <v>51</v>
      </c>
      <c r="D16" s="26" t="s">
        <v>30</v>
      </c>
      <c r="E16" s="42">
        <v>218</v>
      </c>
      <c r="F16" s="42">
        <v>221.06</v>
      </c>
      <c r="G16" s="42">
        <v>188.5</v>
      </c>
      <c r="H16" s="42">
        <v>187.9</v>
      </c>
      <c r="I16" s="38">
        <f t="shared" si="0"/>
        <v>199.15333333333334</v>
      </c>
      <c r="J16" s="34">
        <f t="shared" si="1"/>
        <v>18.974101647596598</v>
      </c>
      <c r="K16" s="35">
        <f t="shared" si="2"/>
        <v>9.5273834135824647</v>
      </c>
      <c r="L16" s="36">
        <f t="shared" si="4"/>
        <v>43415.426666666674</v>
      </c>
      <c r="M16" s="37">
        <f t="shared" si="5"/>
        <v>199.15333333333336</v>
      </c>
      <c r="N16" s="36">
        <f t="shared" si="3"/>
        <v>199.15</v>
      </c>
      <c r="O16" s="36">
        <f t="shared" si="6"/>
        <v>43414.700000000004</v>
      </c>
    </row>
    <row r="17" spans="1:15" s="19" customFormat="1" ht="188.25" customHeight="1">
      <c r="A17" s="33">
        <v>10</v>
      </c>
      <c r="B17" s="46" t="s">
        <v>72</v>
      </c>
      <c r="C17" s="44" t="s">
        <v>52</v>
      </c>
      <c r="D17" s="26" t="s">
        <v>53</v>
      </c>
      <c r="E17" s="42">
        <v>140</v>
      </c>
      <c r="F17" s="42">
        <v>211.68</v>
      </c>
      <c r="G17" s="42">
        <v>166.8</v>
      </c>
      <c r="H17" s="42">
        <v>153.6</v>
      </c>
      <c r="I17" s="38">
        <f t="shared" si="0"/>
        <v>177.36</v>
      </c>
      <c r="J17" s="34">
        <f t="shared" si="1"/>
        <v>30.445965249930662</v>
      </c>
      <c r="K17" s="35">
        <f t="shared" si="2"/>
        <v>17.166196013718235</v>
      </c>
      <c r="L17" s="36">
        <f t="shared" si="4"/>
        <v>24830.400000000005</v>
      </c>
      <c r="M17" s="37">
        <f t="shared" si="5"/>
        <v>177.36000000000004</v>
      </c>
      <c r="N17" s="36">
        <f t="shared" si="3"/>
        <v>177.36</v>
      </c>
      <c r="O17" s="36">
        <f t="shared" si="6"/>
        <v>24830.400000000001</v>
      </c>
    </row>
    <row r="18" spans="1:15" s="19" customFormat="1" ht="174.75" customHeight="1">
      <c r="A18" s="33">
        <v>11</v>
      </c>
      <c r="B18" s="46" t="s">
        <v>73</v>
      </c>
      <c r="C18" s="44" t="s">
        <v>54</v>
      </c>
      <c r="D18" s="26" t="s">
        <v>53</v>
      </c>
      <c r="E18" s="42">
        <v>50</v>
      </c>
      <c r="F18" s="42">
        <v>276.77999999999997</v>
      </c>
      <c r="G18" s="42">
        <v>218.1</v>
      </c>
      <c r="H18" s="42">
        <v>200.9</v>
      </c>
      <c r="I18" s="38">
        <f t="shared" si="0"/>
        <v>231.92666666666665</v>
      </c>
      <c r="J18" s="34">
        <f t="shared" si="1"/>
        <v>39.784747496161408</v>
      </c>
      <c r="K18" s="35">
        <f t="shared" si="2"/>
        <v>17.154020306488292</v>
      </c>
      <c r="L18" s="36">
        <f t="shared" si="4"/>
        <v>11596.333333333334</v>
      </c>
      <c r="M18" s="37">
        <f t="shared" si="5"/>
        <v>231.92666666666668</v>
      </c>
      <c r="N18" s="36">
        <f t="shared" si="3"/>
        <v>231.93</v>
      </c>
      <c r="O18" s="36">
        <f t="shared" si="6"/>
        <v>11596.5</v>
      </c>
    </row>
    <row r="19" spans="1:15" s="19" customFormat="1" ht="190.5" customHeight="1">
      <c r="A19" s="33">
        <v>12</v>
      </c>
      <c r="B19" s="46" t="s">
        <v>74</v>
      </c>
      <c r="C19" s="44" t="s">
        <v>55</v>
      </c>
      <c r="D19" s="26" t="s">
        <v>30</v>
      </c>
      <c r="E19" s="42">
        <v>285</v>
      </c>
      <c r="F19" s="42">
        <v>105.98</v>
      </c>
      <c r="G19" s="42">
        <v>83.6</v>
      </c>
      <c r="H19" s="42">
        <v>76.7</v>
      </c>
      <c r="I19" s="38">
        <f t="shared" si="0"/>
        <v>88.759999999999991</v>
      </c>
      <c r="J19" s="34">
        <f t="shared" si="1"/>
        <v>15.306822008503284</v>
      </c>
      <c r="K19" s="35">
        <f t="shared" si="2"/>
        <v>17.245180270959086</v>
      </c>
      <c r="L19" s="36">
        <f t="shared" si="4"/>
        <v>25296.599999999995</v>
      </c>
      <c r="M19" s="37">
        <f t="shared" si="5"/>
        <v>88.759999999999977</v>
      </c>
      <c r="N19" s="36">
        <f t="shared" si="3"/>
        <v>88.76</v>
      </c>
      <c r="O19" s="36">
        <f t="shared" si="6"/>
        <v>25296.600000000002</v>
      </c>
    </row>
    <row r="20" spans="1:15" s="19" customFormat="1" ht="111" customHeight="1">
      <c r="A20" s="33">
        <v>13</v>
      </c>
      <c r="B20" s="46" t="s">
        <v>75</v>
      </c>
      <c r="C20" s="44" t="s">
        <v>56</v>
      </c>
      <c r="D20" s="26" t="s">
        <v>30</v>
      </c>
      <c r="E20" s="42">
        <v>285</v>
      </c>
      <c r="F20" s="42">
        <v>103.04</v>
      </c>
      <c r="G20" s="42">
        <v>83.7</v>
      </c>
      <c r="H20" s="42">
        <v>76.8</v>
      </c>
      <c r="I20" s="38">
        <f t="shared" si="0"/>
        <v>87.846666666666678</v>
      </c>
      <c r="J20" s="34">
        <f t="shared" si="1"/>
        <v>13.602592890082855</v>
      </c>
      <c r="K20" s="35">
        <f t="shared" si="2"/>
        <v>15.484472440710542</v>
      </c>
      <c r="L20" s="36">
        <f t="shared" si="4"/>
        <v>25036.300000000003</v>
      </c>
      <c r="M20" s="37">
        <f t="shared" si="5"/>
        <v>87.846666666666678</v>
      </c>
      <c r="N20" s="36">
        <f t="shared" si="3"/>
        <v>87.85</v>
      </c>
      <c r="O20" s="36">
        <f t="shared" si="6"/>
        <v>25037.25</v>
      </c>
    </row>
    <row r="21" spans="1:15" s="19" customFormat="1" ht="153" customHeight="1">
      <c r="A21" s="33">
        <v>14</v>
      </c>
      <c r="B21" s="46" t="s">
        <v>76</v>
      </c>
      <c r="C21" s="44" t="s">
        <v>57</v>
      </c>
      <c r="D21" s="26" t="s">
        <v>30</v>
      </c>
      <c r="E21" s="42">
        <v>85</v>
      </c>
      <c r="F21" s="42">
        <v>151.47999999999999</v>
      </c>
      <c r="G21" s="42">
        <v>118.4</v>
      </c>
      <c r="H21" s="42">
        <v>108.6</v>
      </c>
      <c r="I21" s="38">
        <f t="shared" si="0"/>
        <v>126.16000000000001</v>
      </c>
      <c r="J21" s="34">
        <f t="shared" si="1"/>
        <v>22.468573608486974</v>
      </c>
      <c r="K21" s="35">
        <f t="shared" si="2"/>
        <v>17.80958592936507</v>
      </c>
      <c r="L21" s="36">
        <f t="shared" si="4"/>
        <v>10723.6</v>
      </c>
      <c r="M21" s="37">
        <f t="shared" si="5"/>
        <v>126.16000000000001</v>
      </c>
      <c r="N21" s="36">
        <f t="shared" si="3"/>
        <v>126.16</v>
      </c>
      <c r="O21" s="36">
        <f t="shared" si="6"/>
        <v>10723.6</v>
      </c>
    </row>
    <row r="22" spans="1:15" s="14" customFormat="1" ht="15.75">
      <c r="A22" s="15"/>
      <c r="B22" s="16"/>
      <c r="C22" s="17"/>
      <c r="D22" s="18"/>
      <c r="E22" s="18"/>
      <c r="F22" s="11"/>
      <c r="G22" s="11"/>
      <c r="H22" s="11"/>
      <c r="I22" s="11"/>
      <c r="J22" s="12"/>
      <c r="K22" s="12"/>
      <c r="L22" s="13"/>
      <c r="M22" s="13"/>
      <c r="N22" s="13"/>
      <c r="O22" s="39">
        <f>SUM(O8:O21)</f>
        <v>499407.34</v>
      </c>
    </row>
    <row r="23" spans="1:15" s="6" customFormat="1" ht="30.75" customHeight="1">
      <c r="A23" s="51" t="s">
        <v>13</v>
      </c>
      <c r="B23" s="51"/>
      <c r="C23" s="51"/>
      <c r="D23" s="51"/>
      <c r="E23" s="51"/>
      <c r="F23" s="51"/>
      <c r="G23" s="51"/>
      <c r="H23" s="51"/>
      <c r="I23" s="20">
        <f>O22</f>
        <v>499407.34</v>
      </c>
      <c r="J23" s="20"/>
      <c r="K23" s="20"/>
    </row>
    <row r="24" spans="1:15" ht="21.75" customHeight="1">
      <c r="A24" s="54" t="s">
        <v>28</v>
      </c>
      <c r="B24" s="55"/>
      <c r="C24" s="55"/>
      <c r="D24" s="7"/>
      <c r="E24" s="7"/>
      <c r="F24" s="9"/>
      <c r="G24" s="9"/>
      <c r="H24" s="9"/>
    </row>
    <row r="25" spans="1:15" customFormat="1" ht="13.5" customHeight="1">
      <c r="A25" s="52" t="s">
        <v>63</v>
      </c>
      <c r="B25" s="53"/>
      <c r="C25" s="53"/>
    </row>
    <row r="26" spans="1:15" customFormat="1" ht="11.25" customHeight="1">
      <c r="A26" s="53"/>
      <c r="B26" s="53"/>
      <c r="C26" s="53"/>
    </row>
    <row r="27" spans="1:15" customFormat="1" ht="13.5" customHeight="1">
      <c r="A27" s="53"/>
      <c r="B27" s="53"/>
      <c r="C27" s="53"/>
    </row>
    <row r="28" spans="1:15" customFormat="1" ht="26.25" customHeight="1">
      <c r="A28" s="53"/>
      <c r="B28" s="53"/>
      <c r="C28" s="53"/>
    </row>
    <row r="29" spans="1:15" customFormat="1" ht="15"/>
    <row r="30" spans="1:15" customFormat="1" ht="15"/>
  </sheetData>
  <autoFilter ref="A6:O28">
    <filterColumn colId="5"/>
    <filterColumn colId="6"/>
  </autoFilter>
  <mergeCells count="13">
    <mergeCell ref="A25:C28"/>
    <mergeCell ref="A24:C24"/>
    <mergeCell ref="E5:E6"/>
    <mergeCell ref="F5:H5"/>
    <mergeCell ref="A5:A6"/>
    <mergeCell ref="B5:B6"/>
    <mergeCell ref="C5:C6"/>
    <mergeCell ref="D5:D6"/>
    <mergeCell ref="I5:K5"/>
    <mergeCell ref="A4:O4"/>
    <mergeCell ref="L5:O5"/>
    <mergeCell ref="L2:O2"/>
    <mergeCell ref="A23:H23"/>
  </mergeCells>
  <phoneticPr fontId="11" type="noConversion"/>
  <pageMargins left="0.47244094488188981" right="0.23622047244094491" top="0.39370078740157483" bottom="0.19685039370078741" header="0.27559055118110237" footer="0.19685039370078741"/>
  <pageSetup paperSize="9" scale="61" fitToWidth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L14" sqref="L14"/>
    </sheetView>
  </sheetViews>
  <sheetFormatPr defaultRowHeight="15"/>
  <cols>
    <col min="1" max="1" width="17" style="22" customWidth="1"/>
    <col min="2" max="2" width="9.5703125" style="22" customWidth="1"/>
    <col min="3" max="3" width="7" customWidth="1"/>
    <col min="7" max="7" width="40.7109375" customWidth="1"/>
  </cols>
  <sheetData>
    <row r="1" spans="1:7" ht="30" customHeight="1">
      <c r="B1" s="75" t="s">
        <v>34</v>
      </c>
      <c r="C1" s="75"/>
      <c r="D1" s="75"/>
      <c r="E1" s="75"/>
      <c r="F1" s="75"/>
      <c r="G1" s="75"/>
    </row>
    <row r="2" spans="1:7" s="23" customFormat="1" ht="18.75" customHeight="1">
      <c r="C2" s="61" t="s">
        <v>17</v>
      </c>
      <c r="D2" s="61"/>
      <c r="E2" s="61"/>
      <c r="F2" s="61"/>
      <c r="G2" s="61"/>
    </row>
    <row r="3" spans="1:7" ht="18.75" customHeight="1">
      <c r="C3" s="78" t="s">
        <v>35</v>
      </c>
      <c r="D3" s="78"/>
      <c r="E3" s="78"/>
      <c r="F3" s="78"/>
      <c r="G3" s="78"/>
    </row>
    <row r="4" spans="1:7" ht="15.75">
      <c r="C4" s="79" t="s">
        <v>36</v>
      </c>
      <c r="D4" s="79"/>
      <c r="E4" s="79"/>
      <c r="F4" s="79"/>
      <c r="G4" s="79"/>
    </row>
    <row r="5" spans="1:7" ht="15.75">
      <c r="B5" s="21"/>
      <c r="C5" s="76" t="s">
        <v>37</v>
      </c>
      <c r="D5" s="76"/>
      <c r="E5" s="76"/>
      <c r="F5" s="76"/>
      <c r="G5" s="76"/>
    </row>
    <row r="6" spans="1:7" ht="16.5" customHeight="1">
      <c r="A6" s="24"/>
    </row>
    <row r="7" spans="1:7" ht="18.75">
      <c r="A7" s="77" t="s">
        <v>18</v>
      </c>
      <c r="B7" s="77"/>
      <c r="C7" s="77"/>
      <c r="D7" s="77"/>
      <c r="E7" s="77"/>
      <c r="F7" s="77"/>
      <c r="G7" s="77"/>
    </row>
    <row r="8" spans="1:7" ht="14.25" customHeight="1">
      <c r="A8" s="77"/>
      <c r="B8" s="77"/>
      <c r="C8" s="77"/>
      <c r="D8" s="77"/>
      <c r="E8" s="77"/>
      <c r="F8" s="77"/>
      <c r="G8" s="77"/>
    </row>
    <row r="9" spans="1:7" ht="15" customHeight="1">
      <c r="A9" s="77"/>
      <c r="B9" s="77"/>
      <c r="C9" s="77"/>
      <c r="D9" s="77"/>
      <c r="E9" s="77"/>
      <c r="F9" s="77"/>
      <c r="G9" s="77"/>
    </row>
    <row r="10" spans="1:7" ht="9.75" customHeight="1">
      <c r="A10" s="24"/>
    </row>
    <row r="11" spans="1:7" ht="23.25" customHeight="1">
      <c r="A11" s="60" t="s">
        <v>64</v>
      </c>
      <c r="B11" s="60"/>
      <c r="C11" s="60"/>
      <c r="D11" s="60"/>
      <c r="E11" s="60"/>
      <c r="F11" s="60"/>
      <c r="G11" s="60"/>
    </row>
    <row r="12" spans="1:7" s="23" customFormat="1">
      <c r="A12" s="61" t="s">
        <v>19</v>
      </c>
      <c r="B12" s="61"/>
      <c r="C12" s="61"/>
      <c r="D12" s="61"/>
      <c r="E12" s="61"/>
      <c r="F12" s="61"/>
      <c r="G12" s="61"/>
    </row>
    <row r="13" spans="1:7" ht="9" customHeight="1">
      <c r="A13" s="25"/>
    </row>
    <row r="14" spans="1:7" ht="59.25" customHeight="1">
      <c r="A14" s="26" t="s">
        <v>20</v>
      </c>
      <c r="B14" s="64" t="s">
        <v>39</v>
      </c>
      <c r="C14" s="65"/>
      <c r="D14" s="65"/>
      <c r="E14" s="65"/>
      <c r="F14" s="65"/>
      <c r="G14" s="66"/>
    </row>
    <row r="15" spans="1:7" ht="108.75" customHeight="1">
      <c r="A15" s="27" t="s">
        <v>21</v>
      </c>
      <c r="B15" s="67" t="s">
        <v>38</v>
      </c>
      <c r="C15" s="68"/>
      <c r="D15" s="68"/>
      <c r="E15" s="68"/>
      <c r="F15" s="68"/>
      <c r="G15" s="69"/>
    </row>
    <row r="16" spans="1:7" s="32" customFormat="1" ht="22.5" customHeight="1">
      <c r="A16" s="31" t="s">
        <v>22</v>
      </c>
      <c r="B16" s="74">
        <v>499407.34</v>
      </c>
      <c r="C16" s="74"/>
      <c r="D16" s="74"/>
      <c r="E16" s="65" t="s">
        <v>23</v>
      </c>
      <c r="F16" s="65"/>
      <c r="G16" s="66"/>
    </row>
    <row r="17" spans="1:7" ht="19.5" customHeight="1">
      <c r="A17" s="70" t="s">
        <v>24</v>
      </c>
      <c r="B17" s="71"/>
      <c r="C17" s="71"/>
      <c r="D17" s="71"/>
      <c r="E17" s="71"/>
      <c r="F17" s="72" t="s">
        <v>65</v>
      </c>
      <c r="G17" s="73"/>
    </row>
    <row r="18" spans="1:7" ht="9" customHeight="1"/>
    <row r="19" spans="1:7">
      <c r="A19" s="62" t="s">
        <v>31</v>
      </c>
      <c r="B19" s="62"/>
      <c r="C19" s="62"/>
    </row>
    <row r="20" spans="1:7">
      <c r="A20" s="24" t="s">
        <v>25</v>
      </c>
      <c r="G20" s="28"/>
    </row>
    <row r="21" spans="1:7" ht="19.5" customHeight="1">
      <c r="A21" s="24" t="s">
        <v>32</v>
      </c>
    </row>
    <row r="22" spans="1:7">
      <c r="A22" s="24" t="s">
        <v>27</v>
      </c>
    </row>
    <row r="24" spans="1:7">
      <c r="A24" s="24"/>
    </row>
    <row r="25" spans="1:7">
      <c r="A25" s="24" t="s">
        <v>26</v>
      </c>
    </row>
    <row r="26" spans="1:7" ht="15" customHeight="1">
      <c r="A26" s="63" t="s">
        <v>33</v>
      </c>
      <c r="B26" s="63"/>
      <c r="C26" s="63"/>
      <c r="D26" s="63"/>
      <c r="E26" s="63"/>
    </row>
  </sheetData>
  <mergeCells count="18">
    <mergeCell ref="B1:G1"/>
    <mergeCell ref="C5:G5"/>
    <mergeCell ref="A7:G7"/>
    <mergeCell ref="A8:G8"/>
    <mergeCell ref="A9:G9"/>
    <mergeCell ref="C2:G2"/>
    <mergeCell ref="C3:G3"/>
    <mergeCell ref="C4:G4"/>
    <mergeCell ref="A11:G11"/>
    <mergeCell ref="A12:G12"/>
    <mergeCell ref="A19:C19"/>
    <mergeCell ref="A26:E26"/>
    <mergeCell ref="B14:G14"/>
    <mergeCell ref="B15:G15"/>
    <mergeCell ref="E16:G16"/>
    <mergeCell ref="A17:E17"/>
    <mergeCell ref="F17:G17"/>
    <mergeCell ref="B16:D16"/>
  </mergeCells>
  <pageMargins left="0.70866141732283472" right="0" top="0.35433070866141736" bottom="0.35433070866141736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Расчет цены </vt:lpstr>
      <vt:lpstr>Обоснование</vt:lpstr>
      <vt:lpstr>'Расчет цены 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SaVa</dc:creator>
  <cp:lastModifiedBy>Бухгалтер1</cp:lastModifiedBy>
  <cp:lastPrinted>2021-03-18T13:53:00Z</cp:lastPrinted>
  <dcterms:created xsi:type="dcterms:W3CDTF">2014-01-15T18:15:09Z</dcterms:created>
  <dcterms:modified xsi:type="dcterms:W3CDTF">2021-03-19T09:27:38Z</dcterms:modified>
</cp:coreProperties>
</file>